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Lisa\Autotask Workplace\Personal Documents\Removable Disk\Membership &amp; Dues\2022 Dues\"/>
    </mc:Choice>
  </mc:AlternateContent>
  <xr:revisionPtr revIDLastSave="0" documentId="13_ncr:1_{648F3821-A00C-4803-BA57-512A214B8AAF}" xr6:coauthVersionLast="47" xr6:coauthVersionMax="47" xr10:uidLastSave="{00000000-0000-0000-0000-000000000000}"/>
  <bookViews>
    <workbookView xWindow="-110" yWindow="-110" windowWidth="19420" windowHeight="10560" xr2:uid="{47EE57F6-11D5-4B72-85C9-C7E942BFDD3E}"/>
  </bookViews>
  <sheets>
    <sheet name="Sheet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E13" i="1" l="1"/>
  <c r="E12" i="1"/>
  <c r="I13" i="1"/>
  <c r="G13" i="1"/>
  <c r="I12" i="1"/>
  <c r="G12" i="1"/>
  <c r="I9" i="1"/>
  <c r="I11" i="1" s="1"/>
  <c r="G9" i="1"/>
  <c r="G14" i="1" s="1"/>
  <c r="G16" i="1" s="1"/>
  <c r="E9" i="1"/>
  <c r="E11" i="1" s="1"/>
  <c r="E14" i="1" l="1"/>
  <c r="E16" i="1" s="1"/>
  <c r="G11" i="1"/>
  <c r="I14" i="1"/>
  <c r="I16" i="1" s="1"/>
</calcChain>
</file>

<file path=xl/sharedStrings.xml><?xml version="1.0" encoding="utf-8"?>
<sst xmlns="http://schemas.openxmlformats.org/spreadsheetml/2006/main" count="29" uniqueCount="29">
  <si>
    <t>Standard Dues</t>
  </si>
  <si>
    <t>Special - Min</t>
  </si>
  <si>
    <t>Special - 50%</t>
  </si>
  <si>
    <t>Bath Housing Authority</t>
  </si>
  <si>
    <t>New Member Yr 1</t>
  </si>
  <si>
    <t>Dues Calculation Instructions</t>
  </si>
  <si>
    <r>
      <rPr>
        <b/>
        <u/>
        <sz val="12"/>
        <color theme="1"/>
        <rFont val="Calibri Light"/>
        <family val="2"/>
        <scheme val="major"/>
      </rPr>
      <t>Program Service Revenue definition</t>
    </r>
    <r>
      <rPr>
        <b/>
        <sz val="12"/>
        <color theme="1"/>
        <rFont val="Calibri Light"/>
        <family val="2"/>
        <scheme val="major"/>
      </rPr>
      <t>:</t>
    </r>
    <r>
      <rPr>
        <sz val="12"/>
        <color theme="1"/>
        <rFont val="Calibri Light"/>
        <family val="2"/>
        <scheme val="major"/>
      </rPr>
      <t xml:space="preserve"> The revenue an organization receives from aging services. It EXCLUDES unrelated items such as interest, realized and unrealized gains or losses, special events/activities, charitable contributions and any other services unrelated to the LeadingAge mission. Your program service revenue figure should come from IRS Form 990, Part I, line 9 of the most recently completed fiscal year. Alternatively, you may derive Program Service Revenue from one of the following documents: your organization’s most recent Audited Financial Statement, Medicaid Cost Report, or Profit and Loss statement.</t>
    </r>
  </si>
  <si>
    <t>This # should include all licensed units, even if they are not in service.</t>
  </si>
  <si>
    <t>Line 1</t>
  </si>
  <si>
    <r>
      <rPr>
        <b/>
        <sz val="12"/>
        <color theme="1"/>
        <rFont val="Calibri Light"/>
        <family val="2"/>
        <scheme val="major"/>
      </rPr>
      <t>LeadingAge National Dues</t>
    </r>
    <r>
      <rPr>
        <sz val="12"/>
        <color theme="1"/>
        <rFont val="Calibri Light"/>
        <family val="2"/>
        <scheme val="major"/>
      </rPr>
      <t xml:space="preserve"> (see dues band chart)</t>
    </r>
  </si>
  <si>
    <t>Line 2(a)</t>
  </si>
  <si>
    <t>Minimum ME &amp; NH Dues</t>
  </si>
  <si>
    <t>Maximum ME &amp; NH Dues</t>
  </si>
  <si>
    <t>Line 2(b)</t>
  </si>
  <si>
    <t>ME &amp; NH Adjusted Dues</t>
  </si>
  <si>
    <t>Line 3</t>
  </si>
  <si>
    <r>
      <t>Line 3</t>
    </r>
    <r>
      <rPr>
        <sz val="12"/>
        <color theme="1"/>
        <rFont val="Calibri Light"/>
        <family val="2"/>
        <scheme val="major"/>
      </rPr>
      <t xml:space="preserve">: </t>
    </r>
    <r>
      <rPr>
        <u/>
        <sz val="12"/>
        <color theme="1"/>
        <rFont val="Calibri Light"/>
        <family val="2"/>
        <scheme val="major"/>
      </rPr>
      <t>Total Dues</t>
    </r>
    <r>
      <rPr>
        <sz val="12"/>
        <color theme="1"/>
        <rFont val="Calibri Light"/>
        <family val="2"/>
        <scheme val="major"/>
      </rPr>
      <t>:  Sum of Line 1 (national dues) and Line 2(b) (adjusted state dues)</t>
    </r>
  </si>
  <si>
    <t xml:space="preserve">If Baseline Dues amount is lower than Minimum Dues amount then Mininum Dues apply.
If Baseline Dues amount is higher than Maximum Dues amount then Maximum Dues apply. </t>
  </si>
  <si>
    <r>
      <t>Line 1</t>
    </r>
    <r>
      <rPr>
        <sz val="12"/>
        <color theme="1"/>
        <rFont val="Calibri Light"/>
        <family val="2"/>
        <scheme val="major"/>
      </rPr>
      <t xml:space="preserve">:  </t>
    </r>
    <r>
      <rPr>
        <u/>
        <sz val="12"/>
        <color theme="1"/>
        <rFont val="Calibri Light"/>
        <family val="2"/>
        <scheme val="major"/>
      </rPr>
      <t>National Dues</t>
    </r>
    <r>
      <rPr>
        <sz val="12"/>
        <color theme="1"/>
        <rFont val="Calibri Light"/>
        <family val="2"/>
        <scheme val="major"/>
      </rPr>
      <t xml:space="preserve">:  Refer to the LeadingAge (national) dues bands chart below. Identify the band that reflects your organization’s Program Service Revenue*.  </t>
    </r>
  </si>
  <si>
    <t>Member/Prospective Member Name</t>
  </si>
  <si>
    <t>Program Service Revenue</t>
  </si>
  <si>
    <t>Revenue Year</t>
  </si>
  <si>
    <t>Beds/Units</t>
  </si>
  <si>
    <r>
      <t>Line 2(a)</t>
    </r>
    <r>
      <rPr>
        <sz val="12"/>
        <color theme="1"/>
        <rFont val="Calibri Light"/>
        <family val="2"/>
        <scheme val="major"/>
      </rPr>
      <t xml:space="preserve">:  </t>
    </r>
    <r>
      <rPr>
        <u/>
        <sz val="12"/>
        <color theme="1"/>
        <rFont val="Calibri Light"/>
        <family val="2"/>
        <scheme val="major"/>
      </rPr>
      <t>State Dues - baseline</t>
    </r>
    <r>
      <rPr>
        <sz val="12"/>
        <color theme="1"/>
        <rFont val="Calibri Light"/>
        <family val="2"/>
        <scheme val="major"/>
      </rPr>
      <t xml:space="preserve">: Multiply your LeadingAge dues band amount by 125%. This is your baseline state dues amount. </t>
    </r>
  </si>
  <si>
    <r>
      <t>Line 2(b)</t>
    </r>
    <r>
      <rPr>
        <sz val="12"/>
        <color theme="1"/>
        <rFont val="Calibri Light"/>
        <family val="2"/>
        <scheme val="major"/>
      </rPr>
      <t xml:space="preserve">:  </t>
    </r>
    <r>
      <rPr>
        <u/>
        <sz val="12"/>
        <color theme="1"/>
        <rFont val="Calibri Light"/>
        <family val="2"/>
        <scheme val="major"/>
      </rPr>
      <t>State Dues – adjusted</t>
    </r>
    <r>
      <rPr>
        <sz val="12"/>
        <color theme="1"/>
        <rFont val="Calibri Light"/>
        <family val="2"/>
        <scheme val="major"/>
      </rPr>
      <t xml:space="preserve">: 
All members will pay at least $17.75 per unit/bed. Multiply # of beds/units by $17.75 
</t>
    </r>
  </si>
  <si>
    <t>No member will pay more than $31.25 unit/bed. Multiply # of beds/units by $31.35</t>
  </si>
  <si>
    <r>
      <rPr>
        <b/>
        <sz val="12"/>
        <color theme="1"/>
        <rFont val="Calibri Light"/>
        <family val="2"/>
        <scheme val="major"/>
      </rPr>
      <t>ME &amp; NH Baseline Dues</t>
    </r>
    <r>
      <rPr>
        <sz val="12"/>
        <color theme="1"/>
        <rFont val="Calibri Light"/>
        <family val="2"/>
        <scheme val="major"/>
      </rPr>
      <t xml:space="preserve"> (LeadingAge dues x 125%)</t>
    </r>
  </si>
  <si>
    <t>2022 Dues Calculation Worksheet</t>
  </si>
  <si>
    <r>
      <t xml:space="preserve">2022 Total Dues </t>
    </r>
    <r>
      <rPr>
        <sz val="12"/>
        <color theme="1"/>
        <rFont val="Calibri Light"/>
        <family val="2"/>
        <scheme val="major"/>
      </rPr>
      <t>(Line 1 + Line 2b)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</si>
</sst>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 Light"/>
      <family val="2"/>
      <scheme val="major"/>
    </font>
    <font>
      <b/>
      <sz val="14"/>
      <color theme="1"/>
      <name val="Calibri Light"/>
      <family val="2"/>
      <scheme val="major"/>
    </font>
    <font>
      <sz val="12"/>
      <color theme="1"/>
      <name val="Calibri Light"/>
      <family val="2"/>
      <scheme val="major"/>
    </font>
    <font>
      <sz val="12"/>
      <name val="Calibri Light"/>
      <family val="2"/>
      <scheme val="major"/>
    </font>
    <font>
      <b/>
      <sz val="12"/>
      <color theme="1"/>
      <name val="Calibri Light"/>
      <family val="2"/>
      <scheme val="major"/>
    </font>
    <font>
      <b/>
      <sz val="12"/>
      <name val="Calibri Light"/>
      <family val="2"/>
      <scheme val="major"/>
    </font>
    <font>
      <b/>
      <u/>
      <sz val="14"/>
      <color theme="1"/>
      <name val="Calibri Light"/>
      <family val="2"/>
      <scheme val="major"/>
    </font>
    <font>
      <sz val="12"/>
      <color rgb="FFFF0000"/>
      <name val="Calibri Light"/>
      <family val="2"/>
      <scheme val="major"/>
    </font>
    <font>
      <b/>
      <u/>
      <sz val="12"/>
      <color theme="1"/>
      <name val="Calibri Light"/>
      <family val="2"/>
      <scheme val="major"/>
    </font>
    <font>
      <u/>
      <sz val="12"/>
      <color theme="1"/>
      <name val="Calibri Light"/>
      <family val="2"/>
      <scheme val="major"/>
    </font>
    <font>
      <i/>
      <sz val="12"/>
      <color theme="1"/>
      <name val="Calibri Light"/>
      <family val="2"/>
      <scheme val="major"/>
    </font>
    <font>
      <i/>
      <sz val="12"/>
      <name val="Calibri Light"/>
      <family val="2"/>
      <scheme val="major"/>
    </font>
    <font>
      <b/>
      <sz val="12"/>
      <color rgb="FFFF0000"/>
      <name val="Calibri Light"/>
      <family val="2"/>
      <scheme val="major"/>
    </font>
    <font>
      <b/>
      <sz val="20"/>
      <color theme="1"/>
      <name val="Calibri"/>
      <family val="2"/>
    </font>
  </fonts>
  <fills count="7">
    <fill>
      <patternFill patternType="none"/>
    </fill>
    <fill>
      <patternFill patternType="gray125"/>
    </fill>
    <fill>
      <patternFill patternType="solid">
        <fgColor rgb="FF00FF9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FF00"/>
        <bgColor indexed="64"/>
      </patternFill>
    </fill>
  </fills>
  <borders count="6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39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/>
    <xf numFmtId="44" fontId="5" fillId="0" borderId="0" xfId="2" applyFont="1"/>
    <xf numFmtId="0" fontId="4" fillId="0" borderId="0" xfId="0" applyFont="1" applyAlignment="1">
      <alignment wrapText="1"/>
    </xf>
    <xf numFmtId="0" fontId="6" fillId="0" borderId="1" xfId="0" applyFont="1" applyBorder="1" applyAlignment="1">
      <alignment horizontal="center"/>
    </xf>
    <xf numFmtId="44" fontId="7" fillId="2" borderId="2" xfId="2" applyFont="1" applyFill="1" applyBorder="1" applyAlignment="1">
      <alignment horizontal="center" wrapText="1"/>
    </xf>
    <xf numFmtId="0" fontId="8" fillId="0" borderId="0" xfId="0" applyFont="1" applyAlignment="1">
      <alignment horizontal="center" vertical="center" wrapText="1"/>
    </xf>
    <xf numFmtId="44" fontId="5" fillId="3" borderId="2" xfId="2" applyFont="1" applyFill="1" applyBorder="1"/>
    <xf numFmtId="44" fontId="5" fillId="2" borderId="2" xfId="2" applyFont="1" applyFill="1" applyBorder="1"/>
    <xf numFmtId="0" fontId="4" fillId="0" borderId="0" xfId="0" applyFont="1" applyAlignment="1">
      <alignment vertical="top" wrapText="1"/>
    </xf>
    <xf numFmtId="0" fontId="4" fillId="0" borderId="0" xfId="0" applyFont="1" applyAlignment="1">
      <alignment vertical="center" wrapText="1"/>
    </xf>
    <xf numFmtId="164" fontId="5" fillId="2" borderId="2" xfId="1" applyNumberFormat="1" applyFont="1" applyFill="1" applyBorder="1"/>
    <xf numFmtId="0" fontId="6" fillId="0" borderId="0" xfId="0" applyFont="1"/>
    <xf numFmtId="44" fontId="5" fillId="0" borderId="3" xfId="2" applyFont="1" applyBorder="1"/>
    <xf numFmtId="0" fontId="6" fillId="0" borderId="0" xfId="0" applyFont="1" applyAlignment="1">
      <alignment horizontal="left" vertical="center" wrapText="1"/>
    </xf>
    <xf numFmtId="44" fontId="5" fillId="0" borderId="4" xfId="2" applyFont="1" applyBorder="1"/>
    <xf numFmtId="0" fontId="4" fillId="0" borderId="0" xfId="0" applyFont="1" applyAlignment="1">
      <alignment horizontal="left" vertical="center" wrapText="1"/>
    </xf>
    <xf numFmtId="0" fontId="12" fillId="0" borderId="0" xfId="0" applyFont="1" applyAlignment="1">
      <alignment horizontal="right"/>
    </xf>
    <xf numFmtId="44" fontId="13" fillId="4" borderId="2" xfId="2" applyFont="1" applyFill="1" applyBorder="1"/>
    <xf numFmtId="0" fontId="12" fillId="0" borderId="0" xfId="0" applyFont="1"/>
    <xf numFmtId="44" fontId="13" fillId="4" borderId="5" xfId="2" applyFont="1" applyFill="1" applyBorder="1"/>
    <xf numFmtId="44" fontId="5" fillId="5" borderId="2" xfId="2" applyFont="1" applyFill="1" applyBorder="1"/>
    <xf numFmtId="44" fontId="5" fillId="0" borderId="5" xfId="2" applyFont="1" applyBorder="1"/>
    <xf numFmtId="44" fontId="7" fillId="3" borderId="1" xfId="2" applyFont="1" applyFill="1" applyBorder="1"/>
    <xf numFmtId="44" fontId="5" fillId="0" borderId="1" xfId="2" applyFont="1" applyBorder="1"/>
    <xf numFmtId="44" fontId="5" fillId="5" borderId="1" xfId="2" applyFont="1" applyFill="1" applyBorder="1"/>
    <xf numFmtId="44" fontId="5" fillId="5" borderId="0" xfId="2" applyFont="1" applyFill="1"/>
    <xf numFmtId="0" fontId="9" fillId="0" borderId="0" xfId="0" applyFont="1" applyAlignment="1">
      <alignment horizontal="center"/>
    </xf>
    <xf numFmtId="44" fontId="4" fillId="0" borderId="0" xfId="2" applyFont="1"/>
    <xf numFmtId="44" fontId="4" fillId="0" borderId="0" xfId="0" applyNumberFormat="1" applyFont="1"/>
    <xf numFmtId="0" fontId="6" fillId="0" borderId="0" xfId="0" applyFont="1" applyAlignment="1">
      <alignment vertical="center" wrapText="1"/>
    </xf>
    <xf numFmtId="0" fontId="15" fillId="0" borderId="0" xfId="0" applyFont="1"/>
    <xf numFmtId="164" fontId="5" fillId="6" borderId="2" xfId="1" applyNumberFormat="1" applyFont="1" applyFill="1" applyBorder="1"/>
    <xf numFmtId="44" fontId="5" fillId="6" borderId="2" xfId="2" applyFont="1" applyFill="1" applyBorder="1"/>
    <xf numFmtId="49" fontId="5" fillId="6" borderId="2" xfId="1" applyNumberFormat="1" applyFont="1" applyFill="1" applyBorder="1" applyAlignment="1">
      <alignment horizontal="right"/>
    </xf>
    <xf numFmtId="49" fontId="7" fillId="6" borderId="2" xfId="2" applyNumberFormat="1" applyFont="1" applyFill="1" applyBorder="1" applyAlignment="1">
      <alignment horizontal="center" wrapText="1"/>
    </xf>
    <xf numFmtId="0" fontId="14" fillId="0" borderId="0" xfId="0" applyFont="1" applyAlignment="1">
      <alignment wrapText="1"/>
    </xf>
  </cellXfs>
  <cellStyles count="3">
    <cellStyle name="Comma" xfId="1" builtinId="3"/>
    <cellStyle name="Currency" xfId="2" builtinId="4"/>
    <cellStyle name="Normal" xfId="0" builtinId="0"/>
  </cellStyles>
  <dxfs count="5"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349250</xdr:colOff>
      <xdr:row>17</xdr:row>
      <xdr:rowOff>63500</xdr:rowOff>
    </xdr:from>
    <xdr:to>
      <xdr:col>9</xdr:col>
      <xdr:colOff>3520016</xdr:colOff>
      <xdr:row>50</xdr:row>
      <xdr:rowOff>151447</xdr:rowOff>
    </xdr:to>
    <xdr:pic>
      <xdr:nvPicPr>
        <xdr:cNvPr id="2" name="image2.png">
          <a:extLst>
            <a:ext uri="{FF2B5EF4-FFF2-40B4-BE49-F238E27FC236}">
              <a16:creationId xmlns:a16="http://schemas.microsoft.com/office/drawing/2014/main" id="{15512551-5B6F-49DE-815B-89BA5F2E652C}"/>
            </a:ext>
          </a:extLst>
        </xdr:cNvPr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990600" y="6140450"/>
          <a:ext cx="7152216" cy="7041197"/>
        </a:xfrm>
        <a:prstGeom prst="rect">
          <a:avLst/>
        </a:prstGeom>
        <a:ln/>
      </xdr:spPr>
    </xdr:pic>
    <xdr:clientData/>
  </xdr:twoCellAnchor>
  <xdr:twoCellAnchor>
    <xdr:from>
      <xdr:col>1</xdr:col>
      <xdr:colOff>279400</xdr:colOff>
      <xdr:row>0</xdr:row>
      <xdr:rowOff>158750</xdr:rowOff>
    </xdr:from>
    <xdr:to>
      <xdr:col>1</xdr:col>
      <xdr:colOff>1879600</xdr:colOff>
      <xdr:row>2</xdr:row>
      <xdr:rowOff>101600</xdr:rowOff>
    </xdr:to>
    <xdr:pic>
      <xdr:nvPicPr>
        <xdr:cNvPr id="3" name="Picture 3" descr="A drawing of a face&#10;&#10;Description automatically generated">
          <a:extLst>
            <a:ext uri="{FF2B5EF4-FFF2-40B4-BE49-F238E27FC236}">
              <a16:creationId xmlns:a16="http://schemas.microsoft.com/office/drawing/2014/main" id="{DC0E3762-7CAA-4AE8-8843-9040597585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0750" y="158750"/>
          <a:ext cx="1600200" cy="603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2FF0E1-6479-4A80-963F-0D3E994435A1}">
  <sheetPr>
    <pageSetUpPr fitToPage="1"/>
  </sheetPr>
  <dimension ref="A1:J34"/>
  <sheetViews>
    <sheetView tabSelected="1" workbookViewId="0">
      <selection activeCell="J6" sqref="J6"/>
    </sheetView>
  </sheetViews>
  <sheetFormatPr defaultColWidth="9.1796875" defaultRowHeight="15.5" x14ac:dyDescent="0.35"/>
  <cols>
    <col min="1" max="1" width="9.1796875" style="3"/>
    <col min="2" max="2" width="33.08984375" style="3" customWidth="1"/>
    <col min="3" max="4" width="1.7265625" style="3" customWidth="1"/>
    <col min="5" max="5" width="18.7265625" style="4" customWidth="1"/>
    <col min="6" max="6" width="1.7265625" style="3" customWidth="1"/>
    <col min="7" max="7" width="18.7265625" style="3" hidden="1" customWidth="1"/>
    <col min="8" max="8" width="1.7265625" style="3" hidden="1" customWidth="1"/>
    <col min="9" max="9" width="18.7265625" style="3" hidden="1" customWidth="1"/>
    <col min="10" max="10" width="100.6328125" style="5" customWidth="1"/>
    <col min="11" max="16384" width="9.1796875" style="3"/>
  </cols>
  <sheetData>
    <row r="1" spans="1:10" ht="26" x14ac:dyDescent="0.6">
      <c r="A1" s="1"/>
      <c r="J1" s="33"/>
    </row>
    <row r="2" spans="1:10" ht="26" x14ac:dyDescent="0.6">
      <c r="C2" s="33" t="s">
        <v>27</v>
      </c>
    </row>
    <row r="3" spans="1:10" ht="19" thickBot="1" x14ac:dyDescent="0.5">
      <c r="B3" s="2"/>
    </row>
    <row r="4" spans="1:10" ht="16" thickBot="1" x14ac:dyDescent="0.4">
      <c r="E4" s="6" t="s">
        <v>0</v>
      </c>
      <c r="G4" s="6" t="s">
        <v>1</v>
      </c>
      <c r="I4" s="6" t="s">
        <v>2</v>
      </c>
    </row>
    <row r="5" spans="1:10" ht="31" x14ac:dyDescent="0.35">
      <c r="B5" s="3" t="s">
        <v>19</v>
      </c>
      <c r="E5" s="37"/>
      <c r="G5" s="7" t="s">
        <v>3</v>
      </c>
      <c r="I5" s="7" t="s">
        <v>4</v>
      </c>
      <c r="J5" s="8" t="s">
        <v>5</v>
      </c>
    </row>
    <row r="6" spans="1:10" ht="93" x14ac:dyDescent="0.35">
      <c r="B6" s="3" t="s">
        <v>20</v>
      </c>
      <c r="E6" s="35"/>
      <c r="G6" s="10">
        <v>343731</v>
      </c>
      <c r="I6" s="10">
        <v>3000000</v>
      </c>
      <c r="J6" s="11" t="s">
        <v>6</v>
      </c>
    </row>
    <row r="7" spans="1:10" x14ac:dyDescent="0.35">
      <c r="B7" s="3" t="s">
        <v>21</v>
      </c>
      <c r="E7" s="36"/>
      <c r="G7" s="10"/>
      <c r="I7" s="10"/>
      <c r="J7" s="12"/>
    </row>
    <row r="8" spans="1:10" x14ac:dyDescent="0.35">
      <c r="B8" s="3" t="s">
        <v>22</v>
      </c>
      <c r="E8" s="34"/>
      <c r="G8" s="13">
        <v>175</v>
      </c>
      <c r="I8" s="13">
        <v>63</v>
      </c>
      <c r="J8" s="12" t="s">
        <v>7</v>
      </c>
    </row>
    <row r="9" spans="1:10" ht="31.5" thickBot="1" x14ac:dyDescent="0.4">
      <c r="A9" s="14" t="s">
        <v>8</v>
      </c>
      <c r="B9" s="5" t="s">
        <v>9</v>
      </c>
      <c r="E9" s="15">
        <f>IF(E6=0,0,IF(E6&gt;1899999, IF(E6&gt;4399999, IF(E6&gt;6999999, IF(E6&gt;9899999, IF(E6&gt;13999999, IF(E6&gt;16999999, IF(E6&gt;19999999, IF(E6&gt;23999999, IF(E6&gt;27000000, 9300, 8000), 7000), 6000), 5000), 4000), 3000), 2000), 1000), 350))</f>
        <v>0</v>
      </c>
      <c r="G9" s="15">
        <f>IF(G5=0,0,IF(G6&gt;1899999, IF(G6&gt;4399999, IF(G6&gt;6999999, IF(G6&gt;9899999, IF(G6&gt;13999999, IF(G6&gt;16999999, IF(G6&gt;19999999, IF(G6&gt;23999999, IF(G6&gt;27000000, 9300, 8000), 7000), 6000), 5000), 4000), 3000), 2000), 1000), 350))</f>
        <v>350</v>
      </c>
      <c r="I9" s="15">
        <f>IF(I5=0,0,IF(I6&gt;1899999, IF(I6&gt;4399999, IF(I6&gt;6999999, IF(I6&gt;9899999, IF(I6&gt;13999999, IF(I6&gt;16999999, IF(I6&gt;19999999, IF(I6&gt;23999999, IF(I6&gt;27000000, 9300, 8000), 7000), 6000), 5000), 4000), 3000), 2000), 1000), 350))</f>
        <v>1000</v>
      </c>
      <c r="J9" s="16" t="s">
        <v>18</v>
      </c>
    </row>
    <row r="10" spans="1:10" ht="16" thickTop="1" x14ac:dyDescent="0.35">
      <c r="E10" s="17"/>
      <c r="G10" s="17"/>
      <c r="I10" s="17"/>
      <c r="J10" s="18"/>
    </row>
    <row r="11" spans="1:10" ht="31" x14ac:dyDescent="0.35">
      <c r="A11" s="14" t="s">
        <v>10</v>
      </c>
      <c r="B11" s="5" t="s">
        <v>26</v>
      </c>
      <c r="E11" s="9">
        <f>E9*1.25</f>
        <v>0</v>
      </c>
      <c r="G11" s="9">
        <f>G9*1.2</f>
        <v>420</v>
      </c>
      <c r="I11" s="9">
        <f>I9*1.2</f>
        <v>1200</v>
      </c>
      <c r="J11" s="16" t="s">
        <v>23</v>
      </c>
    </row>
    <row r="12" spans="1:10" ht="77.5" customHeight="1" x14ac:dyDescent="0.35">
      <c r="B12" s="19" t="s">
        <v>11</v>
      </c>
      <c r="E12" s="20">
        <f>E8*17.75</f>
        <v>0</v>
      </c>
      <c r="F12" s="21"/>
      <c r="G12" s="20">
        <f>G8*17</f>
        <v>2975</v>
      </c>
      <c r="H12" s="21"/>
      <c r="I12" s="22">
        <f>I8*17</f>
        <v>1071</v>
      </c>
      <c r="J12" s="32" t="s">
        <v>24</v>
      </c>
    </row>
    <row r="13" spans="1:10" x14ac:dyDescent="0.35">
      <c r="B13" s="19" t="s">
        <v>12</v>
      </c>
      <c r="E13" s="20">
        <f>E8*31.25</f>
        <v>0</v>
      </c>
      <c r="F13" s="21"/>
      <c r="G13" s="20">
        <f>G8*30</f>
        <v>5250</v>
      </c>
      <c r="H13" s="21"/>
      <c r="I13" s="22">
        <f>I8*30</f>
        <v>1890</v>
      </c>
      <c r="J13" s="12" t="s">
        <v>25</v>
      </c>
    </row>
    <row r="14" spans="1:10" ht="31.5" thickBot="1" x14ac:dyDescent="0.4">
      <c r="A14" s="14" t="s">
        <v>13</v>
      </c>
      <c r="B14" s="14" t="s">
        <v>14</v>
      </c>
      <c r="E14" s="15">
        <f>IF(E5=0,0,IF(E9&lt;=349,420,MAX(420,MAX(MIN(E11,E13),E12))))</f>
        <v>0</v>
      </c>
      <c r="G14" s="23">
        <f>IF(G5=0,0,IF(G9&lt;=350,420,MAX(420,MAX(MIN(G11,G13),G12))))</f>
        <v>420</v>
      </c>
      <c r="I14" s="24">
        <f>IF(I5=0,0,IF(I9&lt;=350,420,MAX(420,MAX(MIN(I11,I13),I12))))</f>
        <v>1200</v>
      </c>
      <c r="J14" s="32" t="s">
        <v>17</v>
      </c>
    </row>
    <row r="15" spans="1:10" ht="16.5" thickTop="1" thickBot="1" x14ac:dyDescent="0.4">
      <c r="E15" s="17"/>
      <c r="G15" s="17"/>
      <c r="I15" s="17"/>
    </row>
    <row r="16" spans="1:10" ht="16" thickBot="1" x14ac:dyDescent="0.4">
      <c r="A16" s="14" t="s">
        <v>15</v>
      </c>
      <c r="B16" s="14" t="s">
        <v>28</v>
      </c>
      <c r="E16" s="25">
        <f t="shared" ref="E16" si="0">E9+E14</f>
        <v>0</v>
      </c>
      <c r="G16" s="26">
        <f t="shared" ref="G16" si="1">G9+G14</f>
        <v>770</v>
      </c>
      <c r="I16" s="27">
        <f>(I9+I14)/2</f>
        <v>1100</v>
      </c>
      <c r="J16" s="16" t="s">
        <v>16</v>
      </c>
    </row>
    <row r="17" spans="1:10" x14ac:dyDescent="0.35">
      <c r="A17" s="14"/>
      <c r="B17" s="29"/>
      <c r="C17" s="29"/>
      <c r="D17" s="29"/>
      <c r="E17" s="29"/>
      <c r="F17" s="29"/>
      <c r="G17" s="4"/>
      <c r="I17" s="28"/>
      <c r="J17" s="16"/>
    </row>
    <row r="18" spans="1:10" x14ac:dyDescent="0.35">
      <c r="B18" s="21"/>
      <c r="E18" s="30"/>
    </row>
    <row r="19" spans="1:10" x14ac:dyDescent="0.35">
      <c r="B19" s="21"/>
      <c r="E19" s="31"/>
    </row>
    <row r="20" spans="1:10" x14ac:dyDescent="0.35">
      <c r="E20" s="3"/>
    </row>
    <row r="21" spans="1:10" ht="51.5" customHeight="1" x14ac:dyDescent="0.35">
      <c r="B21" s="38"/>
      <c r="C21" s="38"/>
      <c r="D21" s="38"/>
      <c r="E21" s="38"/>
      <c r="F21" s="38"/>
      <c r="G21" s="38"/>
      <c r="H21" s="38"/>
      <c r="I21" s="38"/>
      <c r="J21" s="38"/>
    </row>
    <row r="22" spans="1:10" x14ac:dyDescent="0.35">
      <c r="E22" s="3"/>
    </row>
    <row r="23" spans="1:10" x14ac:dyDescent="0.35">
      <c r="E23" s="3"/>
    </row>
    <row r="24" spans="1:10" x14ac:dyDescent="0.35">
      <c r="E24" s="3"/>
    </row>
    <row r="25" spans="1:10" x14ac:dyDescent="0.35">
      <c r="E25" s="3"/>
    </row>
    <row r="26" spans="1:10" x14ac:dyDescent="0.35">
      <c r="E26" s="3"/>
    </row>
    <row r="27" spans="1:10" x14ac:dyDescent="0.35">
      <c r="E27" s="3"/>
    </row>
    <row r="28" spans="1:10" x14ac:dyDescent="0.35">
      <c r="E28" s="3"/>
    </row>
    <row r="29" spans="1:10" x14ac:dyDescent="0.35">
      <c r="E29" s="3"/>
    </row>
    <row r="30" spans="1:10" x14ac:dyDescent="0.35">
      <c r="E30" s="3"/>
    </row>
    <row r="31" spans="1:10" x14ac:dyDescent="0.35">
      <c r="E31" s="3"/>
    </row>
    <row r="32" spans="1:10" x14ac:dyDescent="0.35">
      <c r="E32" s="3"/>
    </row>
    <row r="33" spans="5:5" x14ac:dyDescent="0.35">
      <c r="E33" s="3"/>
    </row>
    <row r="34" spans="5:5" x14ac:dyDescent="0.35">
      <c r="E34" s="3"/>
    </row>
  </sheetData>
  <mergeCells count="1">
    <mergeCell ref="B21:J21"/>
  </mergeCells>
  <conditionalFormatting sqref="G11:G13">
    <cfRule type="cellIs" dxfId="4" priority="2" operator="equal">
      <formula>G$45</formula>
    </cfRule>
  </conditionalFormatting>
  <conditionalFormatting sqref="I11:I13">
    <cfRule type="cellIs" dxfId="3" priority="3" operator="equal">
      <formula>E$45</formula>
    </cfRule>
  </conditionalFormatting>
  <conditionalFormatting sqref="E11">
    <cfRule type="cellIs" dxfId="2" priority="4" operator="equal">
      <formula>E16</formula>
    </cfRule>
  </conditionalFormatting>
  <conditionalFormatting sqref="E13">
    <cfRule type="cellIs" dxfId="1" priority="5" operator="equal">
      <formula>#REF!</formula>
    </cfRule>
  </conditionalFormatting>
  <conditionalFormatting sqref="E12">
    <cfRule type="cellIs" dxfId="0" priority="1" operator="equal">
      <formula>#REF!</formula>
    </cfRule>
  </conditionalFormatting>
  <printOptions gridLines="1"/>
  <pageMargins left="0.25" right="0.25" top="0.75" bottom="0.75" header="0.3" footer="0.3"/>
  <pageSetup scale="61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Lisa Henderson</dc:creator>
  <cp:lastModifiedBy>Lisa Henderson</cp:lastModifiedBy>
  <cp:lastPrinted>2020-01-10T01:11:21Z</cp:lastPrinted>
  <dcterms:created xsi:type="dcterms:W3CDTF">2019-02-06T21:07:50Z</dcterms:created>
  <dcterms:modified xsi:type="dcterms:W3CDTF">2022-03-15T20:39:12Z</dcterms:modified>
</cp:coreProperties>
</file>